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5445" activeTab="0"/>
  </bookViews>
  <sheets>
    <sheet name="План 2012-2013" sheetId="1" r:id="rId1"/>
    <sheet name="План 2012" sheetId="2" r:id="rId2"/>
    <sheet name="доходы" sheetId="3" r:id="rId3"/>
    <sheet name="расходы" sheetId="4" r:id="rId4"/>
    <sheet name="членский взнос" sheetId="5" r:id="rId5"/>
  </sheets>
  <definedNames>
    <definedName name="_xlnm.Print_Area" localSheetId="0">'План 2012-2013'!$A$1:$D$51</definedName>
  </definedNames>
  <calcPr fullCalcOnLoad="1"/>
</workbook>
</file>

<file path=xl/sharedStrings.xml><?xml version="1.0" encoding="utf-8"?>
<sst xmlns="http://schemas.openxmlformats.org/spreadsheetml/2006/main" count="272" uniqueCount="188">
  <si>
    <t>Поступления</t>
  </si>
  <si>
    <t>№ п/п</t>
  </si>
  <si>
    <t>Название организации</t>
  </si>
  <si>
    <t>Сумма за год (руб.)</t>
  </si>
  <si>
    <t>Реклама на квитанциях</t>
  </si>
  <si>
    <t>ОАО "Центральный телеграф"</t>
  </si>
  <si>
    <t>Использование общего имущества</t>
  </si>
  <si>
    <t>Телефония/интернет/передача данных </t>
  </si>
  <si>
    <t>ООО "Оскар-плюс-СБ"</t>
  </si>
  <si>
    <t>ЗАО "БИГ Телеком"</t>
  </si>
  <si>
    <t>ООО "Мультискан"</t>
  </si>
  <si>
    <t>ООО "МИГРАФ"</t>
  </si>
  <si>
    <t>ООО "НЕО Принт"</t>
  </si>
  <si>
    <t>ООО "Интернет сервис"</t>
  </si>
  <si>
    <t>Терминалы </t>
  </si>
  <si>
    <t>ООО КБ "Банк Расчетов и Сбережений"</t>
  </si>
  <si>
    <t>Вывески рекламы</t>
  </si>
  <si>
    <t>ООО "Санэкспертиза"</t>
  </si>
  <si>
    <t>ИП Недостоева Л.М.</t>
  </si>
  <si>
    <t>ИП Павлова Н.С.</t>
  </si>
  <si>
    <t>ИП Кузнецова Ю.А.</t>
  </si>
  <si>
    <t>ООО "Столичный центр путешествий"</t>
  </si>
  <si>
    <t>ООО "Макол"</t>
  </si>
  <si>
    <t>ИП Надбережная Н.М.</t>
  </si>
  <si>
    <t>ООО "Лагуна Тур"</t>
  </si>
  <si>
    <t>ИП Исхакова И.Х.</t>
  </si>
  <si>
    <t>ИП Тараканова Ю.В.</t>
  </si>
  <si>
    <t>ООО "Росгострах Банк"</t>
  </si>
  <si>
    <t>ИП Шиловский С.А.</t>
  </si>
  <si>
    <t>ФГУП "Ростехинвентаризация - Федеральное БТИ"</t>
  </si>
  <si>
    <t>ООО "Авиацентр розница"</t>
  </si>
  <si>
    <t>ЗАО "МАКС-М"</t>
  </si>
  <si>
    <t>ООО "Топаз"</t>
  </si>
  <si>
    <t>ЗАО "НьюКо"</t>
  </si>
  <si>
    <t>ИП Якушенко Е.А.</t>
  </si>
  <si>
    <t>ООО "Росгосстрах"</t>
  </si>
  <si>
    <t>ИП Арефьева Е.А.</t>
  </si>
  <si>
    <t>Складирование</t>
  </si>
  <si>
    <t>ИП Козырева Л.А.</t>
  </si>
  <si>
    <t>Аппараты по реализации продуктов питания </t>
  </si>
  <si>
    <t>ИП Кочерженко И.С.</t>
  </si>
  <si>
    <t>ООО "Кормушка.ру"</t>
  </si>
  <si>
    <t>Доходы на среднемесячные остатки по расчетному счету</t>
  </si>
  <si>
    <t>АКБ "МОСОБЛБАНК" ОАО</t>
  </si>
  <si>
    <t>Возмещение расходов, связанных с реализацией дополнительных мер социальной поддержки (льготы)</t>
  </si>
  <si>
    <t>Управление по ЖКХ Администрации г.о. Химки М.О.</t>
  </si>
  <si>
    <t>Итого по всем договорам</t>
  </si>
  <si>
    <t>исп-е собственного имущества</t>
  </si>
  <si>
    <t>Сводная таблица расходов</t>
  </si>
  <si>
    <t>Статья расходов</t>
  </si>
  <si>
    <t>Сумма</t>
  </si>
  <si>
    <t>Коммунальные платежи в т.ч.:</t>
  </si>
  <si>
    <t>Электроэнергия</t>
  </si>
  <si>
    <t>Водоснабжение в т.ч.:</t>
  </si>
  <si>
    <t>ХВС</t>
  </si>
  <si>
    <t>Водоотведение</t>
  </si>
  <si>
    <t>ГВС и отопление</t>
  </si>
  <si>
    <t>Сервис в т.ч.:</t>
  </si>
  <si>
    <t>Домофон</t>
  </si>
  <si>
    <t>Лифт</t>
  </si>
  <si>
    <t>Антенна</t>
  </si>
  <si>
    <t>Вывоз мусора</t>
  </si>
  <si>
    <t>Техническое обслуживание в т.ч.:</t>
  </si>
  <si>
    <t>Оплата труда</t>
  </si>
  <si>
    <t>Материальные расходы в т.ч.:</t>
  </si>
  <si>
    <t>Средства благоустройства и дизайна, обустройство офиса</t>
  </si>
  <si>
    <t>Канцтовары</t>
  </si>
  <si>
    <t>Расходные материалы</t>
  </si>
  <si>
    <t>Инструменты</t>
  </si>
  <si>
    <t>Средства ТБ и спецодежда</t>
  </si>
  <si>
    <t>Инвентарь и моющие средства для уборки помещений</t>
  </si>
  <si>
    <t>Мебель</t>
  </si>
  <si>
    <t>ГСМ</t>
  </si>
  <si>
    <t>Компьютерное оборудование</t>
  </si>
  <si>
    <t>Техника</t>
  </si>
  <si>
    <t>Чистка ковров в холлах корпусов</t>
  </si>
  <si>
    <t>Обслуживание узлов учета тепла</t>
  </si>
  <si>
    <t>Ремонт мягкой кровли</t>
  </si>
  <si>
    <t>Благоустройство</t>
  </si>
  <si>
    <t>Содержание лифтов</t>
  </si>
  <si>
    <t>Обслуживанине пожарной сигнализации</t>
  </si>
  <si>
    <t>Обслуживание шлагбаумов</t>
  </si>
  <si>
    <t>Модернизация и восстановление видеонаблюдения</t>
  </si>
  <si>
    <t>Обслуживание кондиционеров</t>
  </si>
  <si>
    <t>Ремонт техники</t>
  </si>
  <si>
    <t>Дезинфекция и дератизация</t>
  </si>
  <si>
    <t>Аренда офиса</t>
  </si>
  <si>
    <t>Услуги адвоката</t>
  </si>
  <si>
    <t>Услуги банка</t>
  </si>
  <si>
    <t>Услуги связи</t>
  </si>
  <si>
    <t>Страхование</t>
  </si>
  <si>
    <t>Услуги нотариуса</t>
  </si>
  <si>
    <t>Обучение персонала</t>
  </si>
  <si>
    <t>Программное обеспечение</t>
  </si>
  <si>
    <t>Обслуживание офисной техники</t>
  </si>
  <si>
    <t>Кассовый аппарат</t>
  </si>
  <si>
    <t>Техническая инвентаризация</t>
  </si>
  <si>
    <t>Выписка из ЕГРЮЛ</t>
  </si>
  <si>
    <t>Оплата судебных расходов</t>
  </si>
  <si>
    <t>Всего израсходовано:</t>
  </si>
  <si>
    <t>1. Доходы</t>
  </si>
  <si>
    <t>Членские взносы</t>
  </si>
  <si>
    <t>Арендные платежи от использования собственного и общего имушества</t>
  </si>
  <si>
    <t>Проценты по депозитам, пр. финансовым вложениям</t>
  </si>
  <si>
    <t>Сводная ведомость начислений собственникам ТСЖ</t>
  </si>
  <si>
    <t>Начисления</t>
  </si>
  <si>
    <t>Общие начисления</t>
  </si>
  <si>
    <t>ХВС, ГВС (общедомовые нужды)</t>
  </si>
  <si>
    <t>Электроэнергия (перерасчет неработающих счетчиков)</t>
  </si>
  <si>
    <t>Членский взнос на ремонт Со и ГВС</t>
  </si>
  <si>
    <t>Жилые помещения</t>
  </si>
  <si>
    <t>Техобслуживание</t>
  </si>
  <si>
    <t>Электроснабжение</t>
  </si>
  <si>
    <t>Отопление</t>
  </si>
  <si>
    <t>ГВС</t>
  </si>
  <si>
    <t>ХВС (по индивидуальным счетчикам)</t>
  </si>
  <si>
    <t>ГВС (по индивидуальным счетчикам)</t>
  </si>
  <si>
    <t>Лифты корп. 1</t>
  </si>
  <si>
    <t>Лифты корп. 2</t>
  </si>
  <si>
    <t>Лифты корп. 3</t>
  </si>
  <si>
    <t>Целевой взнос в резервный фонд</t>
  </si>
  <si>
    <t>Вступительный взнос</t>
  </si>
  <si>
    <t>Гараж  </t>
  </si>
  <si>
    <t>Техобслуживание гараж</t>
  </si>
  <si>
    <t>Электроснабжение гараж</t>
  </si>
  <si>
    <t>Отопление гараж</t>
  </si>
  <si>
    <t>Обслуживание смонтированной СПС (системы пожарной сигнализации)</t>
  </si>
  <si>
    <t>Нежилые помещения (офисы) </t>
  </si>
  <si>
    <t>Техобслуживание офисы</t>
  </si>
  <si>
    <t>Отопление офисы</t>
  </si>
  <si>
    <t>ГВС офисы</t>
  </si>
  <si>
    <t>Вывоз мусора офисы</t>
  </si>
  <si>
    <t>Антенна офис</t>
  </si>
  <si>
    <t>ГВС, ХВС (общедомовые нужды) офис</t>
  </si>
  <si>
    <t>Водоотведение (по индивид. счет.) новый</t>
  </si>
  <si>
    <t>Итого начислено (дебет):</t>
  </si>
  <si>
    <t>Оплата (кредит):</t>
  </si>
  <si>
    <t>Льготы:</t>
  </si>
  <si>
    <t>2. Расходы</t>
  </si>
  <si>
    <t>Платежи за водоснабжение и подогрев воды (ГВС, Отопление)</t>
  </si>
  <si>
    <t>Водоснабжение</t>
  </si>
  <si>
    <t>Вывоз ТБО</t>
  </si>
  <si>
    <t>Чрезвычайные расходы</t>
  </si>
  <si>
    <t>Поступления от членов ТСЖ и собственников помещений</t>
  </si>
  <si>
    <t>Поступления от арендаторов</t>
  </si>
  <si>
    <t>Способ покрытия затрат</t>
  </si>
  <si>
    <t>Модернизация узлов подомового учета</t>
  </si>
  <si>
    <t>Планируемые поступления от размещения денежных средств на счетах в банке</t>
  </si>
  <si>
    <t>Показатель</t>
  </si>
  <si>
    <t>Прочие разовые поступления</t>
  </si>
  <si>
    <t>Поступления от оказания разовых услуг</t>
  </si>
  <si>
    <t>Итого по разделу 1</t>
  </si>
  <si>
    <t>Итого по разделу 2</t>
  </si>
  <si>
    <t>ТСЖ "АИСТ 2003"</t>
  </si>
  <si>
    <t>Утверждаю</t>
  </si>
  <si>
    <t>Председатель правления</t>
  </si>
  <si>
    <t>____________Ловцов А.В.</t>
  </si>
  <si>
    <t>Целевые дополнительные взносы</t>
  </si>
  <si>
    <t>Целевые дополнительные взносы, членские взносы</t>
  </si>
  <si>
    <t>Единовременные взносы</t>
  </si>
  <si>
    <t>Расшифровка</t>
  </si>
  <si>
    <t>Раздел
/
строка</t>
  </si>
  <si>
    <t>Сумма,
 тыс. руб.</t>
  </si>
  <si>
    <t>План 
финансово-хозяйственной деятельности 
на 2012 год</t>
  </si>
  <si>
    <t>Источник поступления</t>
  </si>
  <si>
    <t>Расходы, связанные с содержанием общего имущества, в т.ч.</t>
  </si>
  <si>
    <t>Оплата труда и налоги на ФОТ</t>
  </si>
  <si>
    <t>Материальные затраты</t>
  </si>
  <si>
    <t>Оплата пожарной сигнализации</t>
  </si>
  <si>
    <t>Прочие расходы</t>
  </si>
  <si>
    <t>Расширение проездов и увеличение парковочных мест</t>
  </si>
  <si>
    <t>Озеленение</t>
  </si>
  <si>
    <t>Обустройство детской площадки</t>
  </si>
  <si>
    <t>Благоустройство территории, в т.ч.</t>
  </si>
  <si>
    <t>Утверждено общим собранием</t>
  </si>
  <si>
    <t>собственников помещений ТСЖ "АИСТ 2003"</t>
  </si>
  <si>
    <t>от 27 ноября 2011 г</t>
  </si>
  <si>
    <t>План 
финансово-хозяйственной деятельности 
на 2012-2013 годы</t>
  </si>
  <si>
    <t>Оплата труда и налоги на ФОТ, в т.ч.</t>
  </si>
  <si>
    <t xml:space="preserve">  Вознаграждение членам правления и ревизионной комиссии</t>
  </si>
  <si>
    <t>Арендные платежи от использования собственного имущества</t>
  </si>
  <si>
    <t>Техническое обслуживание с 1 м2 жилой и нежилой площади</t>
  </si>
  <si>
    <t>3. Предельный размер обязательных платежей</t>
  </si>
  <si>
    <t>Членский взнос</t>
  </si>
  <si>
    <t>Целевой дополнительный взнос</t>
  </si>
  <si>
    <t>Водоснабжение и подогрев воды (ГВС, Отопление)</t>
  </si>
  <si>
    <t>согласно счетам ресурсоснабжающей организации</t>
  </si>
  <si>
    <t>Оплата труда штатным и внештатным сотрудникам ТСЖ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</si>
</sst>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" fontId="0" fillId="0" borderId="0" xfId="0" applyNumberFormat="1" applyAlignment="1">
      <alignment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5" fillId="24" borderId="13" xfId="0" applyNumberFormat="1" applyFont="1" applyFill="1" applyBorder="1" applyAlignment="1">
      <alignment horizontal="right" vertical="center"/>
    </xf>
    <xf numFmtId="4" fontId="3" fillId="24" borderId="13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8" fillId="26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top" wrapText="1"/>
    </xf>
    <xf numFmtId="0" fontId="33" fillId="0" borderId="0" xfId="0" applyFont="1" applyAlignment="1">
      <alignment/>
    </xf>
    <xf numFmtId="4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wrapText="1"/>
    </xf>
    <xf numFmtId="49" fontId="31" fillId="0" borderId="0" xfId="0" applyNumberFormat="1" applyFont="1" applyAlignment="1">
      <alignment wrapText="1"/>
    </xf>
    <xf numFmtId="0" fontId="32" fillId="0" borderId="0" xfId="0" applyFont="1" applyAlignment="1">
      <alignment horizontal="left" vertical="center" indent="2"/>
    </xf>
    <xf numFmtId="0" fontId="32" fillId="0" borderId="0" xfId="0" applyNumberFormat="1" applyFont="1" applyAlignment="1">
      <alignment/>
    </xf>
    <xf numFmtId="16" fontId="32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91" zoomScaleSheetLayoutView="91" workbookViewId="0" topLeftCell="A27">
      <selection activeCell="A40" sqref="A40"/>
    </sheetView>
  </sheetViews>
  <sheetFormatPr defaultColWidth="9.140625" defaultRowHeight="15"/>
  <cols>
    <col min="1" max="1" width="9.8515625" style="35" customWidth="1"/>
    <col min="2" max="2" width="86.57421875" style="35" customWidth="1"/>
    <col min="3" max="3" width="25.421875" style="35" customWidth="1"/>
    <col min="4" max="4" width="41.57421875" style="35" customWidth="1"/>
    <col min="5" max="16384" width="9.140625" style="35" customWidth="1"/>
  </cols>
  <sheetData>
    <row r="1" spans="1:4" ht="23.25">
      <c r="A1" s="34"/>
      <c r="D1" s="47" t="s">
        <v>174</v>
      </c>
    </row>
    <row r="2" ht="14.25">
      <c r="D2" s="47" t="s">
        <v>175</v>
      </c>
    </row>
    <row r="3" ht="14.25">
      <c r="D3" s="35" t="s">
        <v>176</v>
      </c>
    </row>
    <row r="5" spans="1:4" ht="78" customHeight="1">
      <c r="A5" s="36" t="s">
        <v>177</v>
      </c>
      <c r="B5" s="37"/>
      <c r="C5" s="37"/>
      <c r="D5" s="37"/>
    </row>
    <row r="7" spans="1:4" ht="47.25">
      <c r="A7" s="31" t="s">
        <v>161</v>
      </c>
      <c r="B7" s="31" t="s">
        <v>148</v>
      </c>
      <c r="C7" s="31" t="s">
        <v>162</v>
      </c>
      <c r="D7" s="31" t="s">
        <v>160</v>
      </c>
    </row>
    <row r="8" spans="1:4" ht="14.25">
      <c r="A8" s="33">
        <v>1</v>
      </c>
      <c r="B8" s="33">
        <v>2</v>
      </c>
      <c r="C8" s="33">
        <v>3</v>
      </c>
      <c r="D8" s="33">
        <v>4</v>
      </c>
    </row>
    <row r="9" spans="1:4" ht="18">
      <c r="A9" s="48" t="s">
        <v>100</v>
      </c>
      <c r="B9" s="49"/>
      <c r="C9" s="49"/>
      <c r="D9" s="48" t="s">
        <v>164</v>
      </c>
    </row>
    <row r="10" spans="1:4" ht="36">
      <c r="A10" s="50">
        <v>10100</v>
      </c>
      <c r="B10" s="51" t="s">
        <v>101</v>
      </c>
      <c r="C10" s="52">
        <f>32000*2.2</f>
        <v>70400</v>
      </c>
      <c r="D10" s="53" t="s">
        <v>143</v>
      </c>
    </row>
    <row r="11" spans="1:4" ht="18">
      <c r="A11" s="50">
        <v>10200</v>
      </c>
      <c r="B11" s="51" t="s">
        <v>102</v>
      </c>
      <c r="C11" s="52">
        <v>2500</v>
      </c>
      <c r="D11" s="53" t="s">
        <v>144</v>
      </c>
    </row>
    <row r="12" spans="1:4" ht="54">
      <c r="A12" s="50">
        <v>10300</v>
      </c>
      <c r="B12" s="51" t="s">
        <v>103</v>
      </c>
      <c r="C12" s="52">
        <f>150*2.2</f>
        <v>330</v>
      </c>
      <c r="D12" s="53" t="s">
        <v>147</v>
      </c>
    </row>
    <row r="13" spans="1:4" ht="36">
      <c r="A13" s="50">
        <v>10400</v>
      </c>
      <c r="B13" s="51" t="s">
        <v>149</v>
      </c>
      <c r="C13" s="52">
        <f>50*2.2</f>
        <v>110.00000000000001</v>
      </c>
      <c r="D13" s="53" t="s">
        <v>150</v>
      </c>
    </row>
    <row r="14" spans="1:4" ht="18">
      <c r="A14" s="50">
        <v>10500</v>
      </c>
      <c r="B14" s="51" t="s">
        <v>157</v>
      </c>
      <c r="C14" s="52">
        <v>4760</v>
      </c>
      <c r="D14" s="53" t="s">
        <v>159</v>
      </c>
    </row>
    <row r="15" spans="1:4" ht="18.75">
      <c r="A15" s="54" t="s">
        <v>151</v>
      </c>
      <c r="B15" s="50"/>
      <c r="C15" s="55">
        <f>SUM(C10:C14)</f>
        <v>78100</v>
      </c>
      <c r="D15" s="56"/>
    </row>
    <row r="16" spans="1:4" ht="18">
      <c r="A16" s="48" t="s">
        <v>138</v>
      </c>
      <c r="B16" s="50"/>
      <c r="C16" s="52"/>
      <c r="D16" s="57" t="s">
        <v>145</v>
      </c>
    </row>
    <row r="17" spans="1:4" ht="18">
      <c r="A17" s="50">
        <v>20100</v>
      </c>
      <c r="B17" s="50" t="s">
        <v>139</v>
      </c>
      <c r="C17" s="52">
        <f>13600*2.2</f>
        <v>29920.000000000004</v>
      </c>
      <c r="D17" s="53" t="s">
        <v>101</v>
      </c>
    </row>
    <row r="18" spans="1:4" ht="18">
      <c r="A18" s="50">
        <v>20200</v>
      </c>
      <c r="B18" s="50" t="s">
        <v>112</v>
      </c>
      <c r="C18" s="52">
        <f>3500*2.2</f>
        <v>7700.000000000001</v>
      </c>
      <c r="D18" s="53" t="s">
        <v>101</v>
      </c>
    </row>
    <row r="19" spans="1:4" ht="18">
      <c r="A19" s="50">
        <v>20300</v>
      </c>
      <c r="B19" s="50" t="s">
        <v>141</v>
      </c>
      <c r="C19" s="52">
        <f>850*2.2</f>
        <v>1870.0000000000002</v>
      </c>
      <c r="D19" s="53" t="s">
        <v>101</v>
      </c>
    </row>
    <row r="20" spans="1:4" ht="18">
      <c r="A20" s="50">
        <v>20400</v>
      </c>
      <c r="B20" s="50" t="s">
        <v>60</v>
      </c>
      <c r="C20" s="52">
        <f>300*2.2</f>
        <v>660</v>
      </c>
      <c r="D20" s="53" t="s">
        <v>101</v>
      </c>
    </row>
    <row r="21" spans="1:4" ht="18">
      <c r="A21" s="50">
        <v>20500</v>
      </c>
      <c r="B21" s="50" t="s">
        <v>58</v>
      </c>
      <c r="C21" s="52">
        <f>150*2.2</f>
        <v>330</v>
      </c>
      <c r="D21" s="53" t="s">
        <v>101</v>
      </c>
    </row>
    <row r="22" spans="1:4" ht="18">
      <c r="A22" s="50">
        <v>20600</v>
      </c>
      <c r="B22" s="50" t="s">
        <v>79</v>
      </c>
      <c r="C22" s="52">
        <f>900*2.2</f>
        <v>1980.0000000000002</v>
      </c>
      <c r="D22" s="53" t="s">
        <v>101</v>
      </c>
    </row>
    <row r="23" spans="1:4" ht="18">
      <c r="A23" s="50">
        <v>20700</v>
      </c>
      <c r="B23" s="50" t="s">
        <v>165</v>
      </c>
      <c r="C23" s="52">
        <f>12500*2.2</f>
        <v>27500.000000000004</v>
      </c>
      <c r="D23" s="53" t="s">
        <v>101</v>
      </c>
    </row>
    <row r="24" spans="1:4" ht="18">
      <c r="A24" s="50">
        <v>20710</v>
      </c>
      <c r="B24" s="58" t="s">
        <v>178</v>
      </c>
      <c r="C24" s="52">
        <f>8500*2.2</f>
        <v>18700</v>
      </c>
      <c r="D24" s="53"/>
    </row>
    <row r="25" spans="1:4" ht="54">
      <c r="A25" s="50">
        <v>20711</v>
      </c>
      <c r="B25" s="58" t="s">
        <v>179</v>
      </c>
      <c r="C25" s="52">
        <v>2500</v>
      </c>
      <c r="D25" s="53" t="s">
        <v>180</v>
      </c>
    </row>
    <row r="26" spans="1:4" ht="18">
      <c r="A26" s="50">
        <v>20712</v>
      </c>
      <c r="B26" s="58" t="s">
        <v>187</v>
      </c>
      <c r="C26" s="52">
        <f>C24-C25</f>
        <v>16200</v>
      </c>
      <c r="D26" s="53" t="s">
        <v>101</v>
      </c>
    </row>
    <row r="27" spans="1:4" ht="18">
      <c r="A27" s="50">
        <v>20720</v>
      </c>
      <c r="B27" s="58" t="s">
        <v>167</v>
      </c>
      <c r="C27" s="52">
        <f>1200*2.2</f>
        <v>2640</v>
      </c>
      <c r="D27" s="53" t="s">
        <v>101</v>
      </c>
    </row>
    <row r="28" spans="1:4" ht="18">
      <c r="A28" s="50">
        <v>20730</v>
      </c>
      <c r="B28" s="58" t="s">
        <v>168</v>
      </c>
      <c r="C28" s="52">
        <f>720*2.2</f>
        <v>1584.0000000000002</v>
      </c>
      <c r="D28" s="53" t="s">
        <v>101</v>
      </c>
    </row>
    <row r="29" spans="1:4" ht="18">
      <c r="A29" s="50">
        <v>20790</v>
      </c>
      <c r="B29" s="58" t="s">
        <v>169</v>
      </c>
      <c r="C29" s="52">
        <f>C23-SUM(C24:C28)+C25+C26</f>
        <v>4576.000000000004</v>
      </c>
      <c r="D29" s="53" t="s">
        <v>101</v>
      </c>
    </row>
    <row r="30" spans="1:4" ht="36">
      <c r="A30" s="50">
        <v>20800</v>
      </c>
      <c r="B30" s="50" t="s">
        <v>146</v>
      </c>
      <c r="C30" s="52">
        <f>1200*2.2</f>
        <v>2640</v>
      </c>
      <c r="D30" s="53" t="s">
        <v>158</v>
      </c>
    </row>
    <row r="31" spans="1:4" ht="36">
      <c r="A31" s="50">
        <v>20900</v>
      </c>
      <c r="B31" s="50" t="s">
        <v>142</v>
      </c>
      <c r="C31" s="52">
        <f>1000*2.2</f>
        <v>2200</v>
      </c>
      <c r="D31" s="53" t="s">
        <v>158</v>
      </c>
    </row>
    <row r="32" spans="1:4" ht="36">
      <c r="A32" s="50">
        <v>21000</v>
      </c>
      <c r="B32" s="51" t="s">
        <v>173</v>
      </c>
      <c r="C32" s="52">
        <f>1500*2.2</f>
        <v>3300.0000000000005</v>
      </c>
      <c r="D32" s="53" t="s">
        <v>158</v>
      </c>
    </row>
    <row r="33" spans="1:4" ht="36">
      <c r="A33" s="49">
        <v>21010</v>
      </c>
      <c r="B33" s="58" t="s">
        <v>170</v>
      </c>
      <c r="C33" s="52">
        <f>1000*2.2</f>
        <v>2200</v>
      </c>
      <c r="D33" s="53" t="s">
        <v>158</v>
      </c>
    </row>
    <row r="34" spans="1:4" ht="36">
      <c r="A34" s="49">
        <v>21020</v>
      </c>
      <c r="B34" s="58" t="s">
        <v>171</v>
      </c>
      <c r="C34" s="52">
        <f>200*2.2</f>
        <v>440.00000000000006</v>
      </c>
      <c r="D34" s="53" t="s">
        <v>158</v>
      </c>
    </row>
    <row r="35" spans="1:4" ht="36">
      <c r="A35" s="49">
        <v>21030</v>
      </c>
      <c r="B35" s="58" t="s">
        <v>172</v>
      </c>
      <c r="C35" s="52">
        <f>300*2.2</f>
        <v>660</v>
      </c>
      <c r="D35" s="53" t="s">
        <v>158</v>
      </c>
    </row>
    <row r="36" spans="1:4" ht="18.75">
      <c r="A36" s="54" t="s">
        <v>152</v>
      </c>
      <c r="B36" s="49"/>
      <c r="C36" s="55">
        <v>78100</v>
      </c>
      <c r="D36" s="49"/>
    </row>
    <row r="37" spans="1:4" ht="18">
      <c r="A37" s="48" t="s">
        <v>182</v>
      </c>
      <c r="B37" s="49"/>
      <c r="C37" s="49"/>
      <c r="D37" s="49"/>
    </row>
    <row r="38" spans="1:4" ht="18">
      <c r="A38" s="60"/>
      <c r="B38" s="49" t="s">
        <v>181</v>
      </c>
      <c r="C38" s="59">
        <v>45</v>
      </c>
      <c r="D38" s="49" t="s">
        <v>183</v>
      </c>
    </row>
    <row r="39" spans="1:4" ht="18">
      <c r="A39" s="49">
        <v>3.2</v>
      </c>
      <c r="B39" s="49" t="s">
        <v>120</v>
      </c>
      <c r="C39" s="49">
        <v>4</v>
      </c>
      <c r="D39" s="53" t="s">
        <v>184</v>
      </c>
    </row>
    <row r="40" spans="1:4" ht="18">
      <c r="A40" s="49">
        <v>3.3</v>
      </c>
      <c r="B40" s="49" t="s">
        <v>60</v>
      </c>
      <c r="C40" s="49" t="s">
        <v>186</v>
      </c>
      <c r="D40" s="49"/>
    </row>
    <row r="41" spans="1:4" ht="18">
      <c r="A41" s="49">
        <v>3.4</v>
      </c>
      <c r="B41" s="49" t="s">
        <v>58</v>
      </c>
      <c r="C41" s="49" t="s">
        <v>186</v>
      </c>
      <c r="D41" s="49"/>
    </row>
    <row r="42" spans="1:4" ht="18">
      <c r="A42" s="49">
        <v>3.5</v>
      </c>
      <c r="B42" s="49" t="s">
        <v>141</v>
      </c>
      <c r="C42" s="49" t="s">
        <v>186</v>
      </c>
      <c r="D42" s="49"/>
    </row>
    <row r="43" spans="1:4" ht="18">
      <c r="A43" s="49">
        <v>3.6</v>
      </c>
      <c r="B43" s="49" t="s">
        <v>112</v>
      </c>
      <c r="C43" s="49" t="s">
        <v>186</v>
      </c>
      <c r="D43" s="49"/>
    </row>
    <row r="44" spans="1:4" ht="18">
      <c r="A44" s="49">
        <v>3.7</v>
      </c>
      <c r="B44" s="50" t="s">
        <v>185</v>
      </c>
      <c r="C44" s="49" t="s">
        <v>186</v>
      </c>
      <c r="D44" s="49"/>
    </row>
    <row r="45" spans="1:4" ht="18">
      <c r="A45" s="49"/>
      <c r="B45" s="49"/>
      <c r="C45" s="49"/>
      <c r="D45" s="49"/>
    </row>
    <row r="46" spans="1:4" ht="18">
      <c r="A46" s="49"/>
      <c r="B46" s="49"/>
      <c r="C46" s="49"/>
      <c r="D46" s="49"/>
    </row>
    <row r="47" spans="1:4" ht="18">
      <c r="A47" s="49"/>
      <c r="B47" s="49"/>
      <c r="C47" s="49"/>
      <c r="D47" s="49"/>
    </row>
    <row r="48" spans="1:4" ht="18">
      <c r="A48" s="49"/>
      <c r="B48" s="49"/>
      <c r="C48" s="49"/>
      <c r="D48" s="49"/>
    </row>
    <row r="49" spans="1:4" ht="18">
      <c r="A49" s="49"/>
      <c r="B49" s="49"/>
      <c r="C49" s="49"/>
      <c r="D49" s="49"/>
    </row>
    <row r="50" spans="1:4" ht="18">
      <c r="A50" s="49"/>
      <c r="B50" s="49"/>
      <c r="C50" s="49"/>
      <c r="D50" s="49"/>
    </row>
    <row r="51" spans="1:4" ht="18">
      <c r="A51" s="49"/>
      <c r="B51" s="49"/>
      <c r="C51" s="49"/>
      <c r="D51" s="49"/>
    </row>
    <row r="52" spans="1:4" ht="18">
      <c r="A52" s="49"/>
      <c r="B52" s="49"/>
      <c r="C52" s="49"/>
      <c r="D52" s="49"/>
    </row>
  </sheetData>
  <sheetProtection/>
  <printOptions/>
  <pageMargins left="0.25" right="0.25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91" zoomScaleSheetLayoutView="91" zoomScalePageLayoutView="0" workbookViewId="0" topLeftCell="A2">
      <selection activeCell="B27" sqref="B27"/>
    </sheetView>
  </sheetViews>
  <sheetFormatPr defaultColWidth="9.140625" defaultRowHeight="15"/>
  <cols>
    <col min="1" max="1" width="9.8515625" style="35" customWidth="1"/>
    <col min="2" max="2" width="63.7109375" style="35" customWidth="1"/>
    <col min="3" max="3" width="15.7109375" style="35" customWidth="1"/>
    <col min="4" max="4" width="26.421875" style="35" customWidth="1"/>
    <col min="5" max="16384" width="9.140625" style="35" customWidth="1"/>
  </cols>
  <sheetData>
    <row r="1" spans="1:4" ht="23.25">
      <c r="A1" s="34" t="s">
        <v>153</v>
      </c>
      <c r="D1" s="35" t="s">
        <v>154</v>
      </c>
    </row>
    <row r="2" ht="14.25">
      <c r="D2" s="35" t="s">
        <v>155</v>
      </c>
    </row>
    <row r="3" ht="14.25">
      <c r="D3" s="35" t="s">
        <v>156</v>
      </c>
    </row>
    <row r="5" spans="1:4" ht="76.5" customHeight="1">
      <c r="A5" s="36" t="s">
        <v>163</v>
      </c>
      <c r="B5" s="37"/>
      <c r="C5" s="37"/>
      <c r="D5" s="37"/>
    </row>
    <row r="7" spans="1:4" ht="47.25">
      <c r="A7" s="31" t="s">
        <v>161</v>
      </c>
      <c r="B7" s="31" t="s">
        <v>148</v>
      </c>
      <c r="C7" s="31" t="s">
        <v>162</v>
      </c>
      <c r="D7" s="31" t="s">
        <v>160</v>
      </c>
    </row>
    <row r="8" spans="1:4" ht="14.25">
      <c r="A8" s="33">
        <v>1</v>
      </c>
      <c r="B8" s="33">
        <v>2</v>
      </c>
      <c r="C8" s="33">
        <v>3</v>
      </c>
      <c r="D8" s="33">
        <v>4</v>
      </c>
    </row>
    <row r="9" spans="1:4" ht="15">
      <c r="A9" s="32" t="s">
        <v>100</v>
      </c>
      <c r="D9" s="32" t="s">
        <v>164</v>
      </c>
    </row>
    <row r="10" spans="1:4" ht="25.5">
      <c r="A10" s="38">
        <v>10100</v>
      </c>
      <c r="B10" s="43" t="s">
        <v>101</v>
      </c>
      <c r="C10" s="44">
        <v>32000</v>
      </c>
      <c r="D10" s="39" t="s">
        <v>143</v>
      </c>
    </row>
    <row r="11" spans="1:4" ht="28.5">
      <c r="A11" s="38">
        <v>10200</v>
      </c>
      <c r="B11" s="43" t="s">
        <v>102</v>
      </c>
      <c r="C11" s="44">
        <f>(40000*12+15000*12+10000*9)*1.3/1000</f>
        <v>975</v>
      </c>
      <c r="D11" s="39" t="s">
        <v>144</v>
      </c>
    </row>
    <row r="12" spans="1:4" ht="38.25">
      <c r="A12" s="38">
        <v>10300</v>
      </c>
      <c r="B12" s="43" t="s">
        <v>103</v>
      </c>
      <c r="C12" s="44">
        <v>150</v>
      </c>
      <c r="D12" s="39" t="s">
        <v>147</v>
      </c>
    </row>
    <row r="13" spans="1:4" ht="25.5">
      <c r="A13" s="38">
        <v>10400</v>
      </c>
      <c r="B13" s="43" t="s">
        <v>149</v>
      </c>
      <c r="C13" s="44">
        <v>50</v>
      </c>
      <c r="D13" s="39" t="s">
        <v>150</v>
      </c>
    </row>
    <row r="14" spans="1:4" ht="14.25">
      <c r="A14" s="38">
        <v>10500</v>
      </c>
      <c r="B14" s="43" t="s">
        <v>157</v>
      </c>
      <c r="C14" s="44">
        <f>C34-SUM(C10:C13)</f>
        <v>2325</v>
      </c>
      <c r="D14" s="39" t="s">
        <v>159</v>
      </c>
    </row>
    <row r="15" spans="1:4" ht="15">
      <c r="A15" s="40" t="s">
        <v>151</v>
      </c>
      <c r="B15" s="38"/>
      <c r="C15" s="45">
        <f>SUM(C10:C14)</f>
        <v>35500</v>
      </c>
      <c r="D15" s="41"/>
    </row>
    <row r="16" spans="1:4" ht="15">
      <c r="A16" s="32" t="s">
        <v>138</v>
      </c>
      <c r="B16" s="38"/>
      <c r="C16" s="44"/>
      <c r="D16" s="42" t="s">
        <v>145</v>
      </c>
    </row>
    <row r="17" spans="1:4" ht="14.25">
      <c r="A17" s="38">
        <v>20100</v>
      </c>
      <c r="B17" s="38" t="s">
        <v>139</v>
      </c>
      <c r="C17" s="44">
        <v>13600</v>
      </c>
      <c r="D17" s="39" t="s">
        <v>101</v>
      </c>
    </row>
    <row r="18" spans="1:4" ht="14.25">
      <c r="A18" s="38">
        <v>20200</v>
      </c>
      <c r="B18" s="38" t="s">
        <v>112</v>
      </c>
      <c r="C18" s="44">
        <v>3500</v>
      </c>
      <c r="D18" s="39" t="s">
        <v>101</v>
      </c>
    </row>
    <row r="19" spans="1:4" ht="14.25">
      <c r="A19" s="38">
        <v>20300</v>
      </c>
      <c r="B19" s="38" t="s">
        <v>141</v>
      </c>
      <c r="C19" s="44">
        <v>850</v>
      </c>
      <c r="D19" s="39" t="s">
        <v>101</v>
      </c>
    </row>
    <row r="20" spans="1:4" ht="14.25">
      <c r="A20" s="38">
        <v>20400</v>
      </c>
      <c r="B20" s="38" t="s">
        <v>60</v>
      </c>
      <c r="C20" s="44">
        <v>300</v>
      </c>
      <c r="D20" s="39" t="s">
        <v>101</v>
      </c>
    </row>
    <row r="21" spans="1:4" ht="14.25">
      <c r="A21" s="38">
        <v>20500</v>
      </c>
      <c r="B21" s="38" t="s">
        <v>58</v>
      </c>
      <c r="C21" s="44">
        <v>150</v>
      </c>
      <c r="D21" s="39" t="s">
        <v>101</v>
      </c>
    </row>
    <row r="22" spans="1:4" ht="14.25">
      <c r="A22" s="38">
        <v>20600</v>
      </c>
      <c r="B22" s="38" t="s">
        <v>79</v>
      </c>
      <c r="C22" s="44">
        <v>900</v>
      </c>
      <c r="D22" s="39" t="s">
        <v>101</v>
      </c>
    </row>
    <row r="23" spans="1:4" ht="14.25">
      <c r="A23" s="38">
        <v>20700</v>
      </c>
      <c r="B23" s="38" t="s">
        <v>165</v>
      </c>
      <c r="C23" s="44">
        <v>12500</v>
      </c>
      <c r="D23" s="39" t="s">
        <v>101</v>
      </c>
    </row>
    <row r="24" spans="1:4" ht="14.25">
      <c r="A24" s="38">
        <v>20710</v>
      </c>
      <c r="B24" s="46" t="s">
        <v>166</v>
      </c>
      <c r="C24" s="44">
        <v>8500</v>
      </c>
      <c r="D24" s="39"/>
    </row>
    <row r="25" spans="1:4" ht="14.25">
      <c r="A25" s="38">
        <v>20720</v>
      </c>
      <c r="B25" s="46" t="s">
        <v>167</v>
      </c>
      <c r="C25" s="44">
        <v>1200</v>
      </c>
      <c r="D25" s="39"/>
    </row>
    <row r="26" spans="1:4" ht="14.25">
      <c r="A26" s="38">
        <v>20730</v>
      </c>
      <c r="B26" s="46" t="s">
        <v>168</v>
      </c>
      <c r="C26" s="44">
        <v>720</v>
      </c>
      <c r="D26" s="39"/>
    </row>
    <row r="27" spans="1:4" ht="14.25">
      <c r="A27" s="38">
        <v>20790</v>
      </c>
      <c r="B27" s="46" t="s">
        <v>169</v>
      </c>
      <c r="C27" s="44">
        <f>C23-SUM(C24:C26)</f>
        <v>2080</v>
      </c>
      <c r="D27" s="39"/>
    </row>
    <row r="28" spans="1:4" ht="25.5">
      <c r="A28" s="38">
        <v>20800</v>
      </c>
      <c r="B28" s="38" t="s">
        <v>146</v>
      </c>
      <c r="C28" s="44">
        <v>1200</v>
      </c>
      <c r="D28" s="39" t="s">
        <v>158</v>
      </c>
    </row>
    <row r="29" spans="1:4" ht="25.5">
      <c r="A29" s="38">
        <v>20900</v>
      </c>
      <c r="B29" s="38" t="s">
        <v>142</v>
      </c>
      <c r="C29" s="44">
        <v>1000</v>
      </c>
      <c r="D29" s="39" t="s">
        <v>158</v>
      </c>
    </row>
    <row r="30" spans="1:4" ht="25.5">
      <c r="A30" s="38">
        <v>21000</v>
      </c>
      <c r="B30" s="43" t="s">
        <v>173</v>
      </c>
      <c r="C30" s="44">
        <v>1500</v>
      </c>
      <c r="D30" s="39" t="s">
        <v>158</v>
      </c>
    </row>
    <row r="31" spans="1:4" ht="18" customHeight="1">
      <c r="A31" s="35">
        <v>21010</v>
      </c>
      <c r="B31" s="46" t="s">
        <v>170</v>
      </c>
      <c r="C31" s="44">
        <v>1000</v>
      </c>
      <c r="D31" s="41"/>
    </row>
    <row r="32" spans="1:4" ht="16.5" customHeight="1">
      <c r="A32" s="35">
        <v>21020</v>
      </c>
      <c r="B32" s="46" t="s">
        <v>171</v>
      </c>
      <c r="C32" s="44">
        <v>200</v>
      </c>
      <c r="D32" s="41"/>
    </row>
    <row r="33" spans="1:3" ht="16.5" customHeight="1">
      <c r="A33" s="35">
        <v>21030</v>
      </c>
      <c r="B33" s="46" t="s">
        <v>172</v>
      </c>
      <c r="C33" s="44">
        <v>300</v>
      </c>
    </row>
    <row r="34" spans="1:3" ht="15">
      <c r="A34" s="40" t="s">
        <v>152</v>
      </c>
      <c r="C34" s="45">
        <f>SUM(C17:C33)-C23-C30</f>
        <v>35500</v>
      </c>
    </row>
  </sheetData>
  <sheetProtection/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B46" sqref="B46"/>
    </sheetView>
  </sheetViews>
  <sheetFormatPr defaultColWidth="9.140625" defaultRowHeight="15"/>
  <cols>
    <col min="2" max="2" width="34.8515625" style="0" customWidth="1"/>
    <col min="3" max="3" width="25.7109375" style="0" customWidth="1"/>
    <col min="4" max="4" width="10.00390625" style="0" bestFit="1" customWidth="1"/>
  </cols>
  <sheetData>
    <row r="1" ht="15.75">
      <c r="A1" s="1" t="s">
        <v>0</v>
      </c>
    </row>
    <row r="2" ht="16.5" thickBot="1">
      <c r="A2" s="1"/>
    </row>
    <row r="3" spans="1:3" ht="15" thickBot="1">
      <c r="A3" s="2" t="s">
        <v>1</v>
      </c>
      <c r="B3" s="3" t="s">
        <v>2</v>
      </c>
      <c r="C3" s="3" t="s">
        <v>3</v>
      </c>
    </row>
    <row r="4" spans="1:3" ht="15" thickBot="1">
      <c r="A4" s="61" t="s">
        <v>4</v>
      </c>
      <c r="B4" s="62"/>
      <c r="C4" s="63"/>
    </row>
    <row r="5" spans="1:3" ht="15" thickBot="1">
      <c r="A5" s="4">
        <v>1</v>
      </c>
      <c r="B5" s="5" t="s">
        <v>5</v>
      </c>
      <c r="C5" s="7">
        <v>1500</v>
      </c>
    </row>
    <row r="6" spans="1:3" ht="15" thickBot="1">
      <c r="A6" s="64" t="s">
        <v>6</v>
      </c>
      <c r="B6" s="65"/>
      <c r="C6" s="66"/>
    </row>
    <row r="7" spans="1:3" ht="15" thickBot="1">
      <c r="A7" s="64" t="s">
        <v>7</v>
      </c>
      <c r="B7" s="65"/>
      <c r="C7" s="66"/>
    </row>
    <row r="8" spans="1:3" ht="15" thickBot="1">
      <c r="A8" s="4">
        <v>2</v>
      </c>
      <c r="B8" s="8" t="s">
        <v>5</v>
      </c>
      <c r="C8" s="9">
        <v>49600</v>
      </c>
    </row>
    <row r="9" spans="1:3" ht="15" thickBot="1">
      <c r="A9" s="4">
        <v>3</v>
      </c>
      <c r="B9" s="5" t="s">
        <v>8</v>
      </c>
      <c r="C9" s="7">
        <v>46200</v>
      </c>
    </row>
    <row r="10" spans="1:3" ht="15" thickBot="1">
      <c r="A10" s="4">
        <v>4</v>
      </c>
      <c r="B10" s="8" t="s">
        <v>9</v>
      </c>
      <c r="C10" s="9">
        <v>30000</v>
      </c>
    </row>
    <row r="11" spans="1:3" ht="15" thickBot="1">
      <c r="A11" s="4">
        <v>5</v>
      </c>
      <c r="B11" s="8" t="s">
        <v>10</v>
      </c>
      <c r="C11" s="9">
        <v>29400</v>
      </c>
    </row>
    <row r="12" spans="1:3" ht="15" thickBot="1">
      <c r="A12" s="4">
        <v>6</v>
      </c>
      <c r="B12" s="5" t="s">
        <v>11</v>
      </c>
      <c r="C12" s="7">
        <v>26700</v>
      </c>
    </row>
    <row r="13" spans="1:3" ht="15" thickBot="1">
      <c r="A13" s="4">
        <v>7</v>
      </c>
      <c r="B13" s="8" t="s">
        <v>12</v>
      </c>
      <c r="C13" s="9">
        <v>36000</v>
      </c>
    </row>
    <row r="14" spans="1:3" ht="15" thickBot="1">
      <c r="A14" s="4">
        <v>8</v>
      </c>
      <c r="B14" s="5" t="s">
        <v>13</v>
      </c>
      <c r="C14" s="7">
        <v>9300</v>
      </c>
    </row>
    <row r="15" spans="1:3" ht="15" thickBot="1">
      <c r="A15" s="64" t="s">
        <v>14</v>
      </c>
      <c r="B15" s="65"/>
      <c r="C15" s="66"/>
    </row>
    <row r="16" spans="1:3" ht="15" thickBot="1">
      <c r="A16" s="4">
        <v>9</v>
      </c>
      <c r="B16" s="8" t="s">
        <v>15</v>
      </c>
      <c r="C16" s="9">
        <v>36000</v>
      </c>
    </row>
    <row r="17" spans="1:3" ht="15" thickBot="1">
      <c r="A17" s="64" t="s">
        <v>16</v>
      </c>
      <c r="B17" s="65"/>
      <c r="C17" s="66"/>
    </row>
    <row r="18" spans="1:3" ht="15" thickBot="1">
      <c r="A18" s="4">
        <v>10</v>
      </c>
      <c r="B18" s="5" t="s">
        <v>17</v>
      </c>
      <c r="C18" s="7">
        <v>27000</v>
      </c>
    </row>
    <row r="19" spans="1:3" ht="15" thickBot="1">
      <c r="A19" s="4">
        <v>11</v>
      </c>
      <c r="B19" s="8" t="s">
        <v>18</v>
      </c>
      <c r="C19" s="9">
        <v>21450</v>
      </c>
    </row>
    <row r="20" spans="1:3" ht="15" thickBot="1">
      <c r="A20" s="4">
        <v>12</v>
      </c>
      <c r="B20" s="5" t="s">
        <v>19</v>
      </c>
      <c r="C20" s="7">
        <v>24500</v>
      </c>
    </row>
    <row r="21" spans="1:3" ht="15" thickBot="1">
      <c r="A21" s="4">
        <v>13</v>
      </c>
      <c r="B21" s="8" t="s">
        <v>20</v>
      </c>
      <c r="C21" s="9">
        <v>22796.78</v>
      </c>
    </row>
    <row r="22" spans="1:3" ht="15" thickBot="1">
      <c r="A22" s="4">
        <v>14</v>
      </c>
      <c r="B22" s="8" t="s">
        <v>21</v>
      </c>
      <c r="C22" s="7">
        <v>24000</v>
      </c>
    </row>
    <row r="23" spans="1:3" ht="15" thickBot="1">
      <c r="A23" s="4">
        <v>15</v>
      </c>
      <c r="B23" s="8" t="s">
        <v>22</v>
      </c>
      <c r="C23" s="9">
        <v>16560</v>
      </c>
    </row>
    <row r="24" spans="1:3" ht="15" thickBot="1">
      <c r="A24" s="4">
        <v>16</v>
      </c>
      <c r="B24" s="8" t="s">
        <v>23</v>
      </c>
      <c r="C24" s="9">
        <v>20700</v>
      </c>
    </row>
    <row r="25" spans="1:3" ht="15" thickBot="1">
      <c r="A25" s="4">
        <v>17</v>
      </c>
      <c r="B25" s="8" t="s">
        <v>24</v>
      </c>
      <c r="C25" s="9">
        <v>20700</v>
      </c>
    </row>
    <row r="26" spans="1:3" ht="15" thickBot="1">
      <c r="A26" s="4">
        <v>18</v>
      </c>
      <c r="B26" s="8" t="s">
        <v>25</v>
      </c>
      <c r="C26" s="9">
        <v>13800</v>
      </c>
    </row>
    <row r="27" spans="1:3" ht="15" thickBot="1">
      <c r="A27" s="4">
        <v>19</v>
      </c>
      <c r="B27" s="5" t="s">
        <v>26</v>
      </c>
      <c r="C27" s="7">
        <v>20000</v>
      </c>
    </row>
    <row r="28" spans="1:3" ht="15" thickBot="1">
      <c r="A28" s="4">
        <v>20</v>
      </c>
      <c r="B28" s="5" t="s">
        <v>27</v>
      </c>
      <c r="C28" s="7">
        <v>120000</v>
      </c>
    </row>
    <row r="29" spans="1:3" ht="15" thickBot="1">
      <c r="A29" s="4">
        <v>21</v>
      </c>
      <c r="B29" s="5" t="s">
        <v>28</v>
      </c>
      <c r="C29" s="7">
        <v>16250</v>
      </c>
    </row>
    <row r="30" spans="1:3" ht="26.25" thickBot="1">
      <c r="A30" s="4">
        <v>22</v>
      </c>
      <c r="B30" s="8" t="s">
        <v>29</v>
      </c>
      <c r="C30" s="9">
        <v>12000</v>
      </c>
    </row>
    <row r="31" spans="1:3" ht="15" thickBot="1">
      <c r="A31" s="4">
        <v>23</v>
      </c>
      <c r="B31" s="8" t="s">
        <v>30</v>
      </c>
      <c r="C31" s="9">
        <v>28600</v>
      </c>
    </row>
    <row r="32" spans="1:3" ht="15" thickBot="1">
      <c r="A32" s="4">
        <v>24</v>
      </c>
      <c r="B32" s="5" t="s">
        <v>31</v>
      </c>
      <c r="C32" s="7">
        <v>39000</v>
      </c>
    </row>
    <row r="33" spans="1:3" ht="15" thickBot="1">
      <c r="A33" s="4">
        <v>25</v>
      </c>
      <c r="B33" s="8" t="s">
        <v>32</v>
      </c>
      <c r="C33" s="9">
        <v>18680</v>
      </c>
    </row>
    <row r="34" spans="1:3" ht="15" thickBot="1">
      <c r="A34" s="4">
        <v>26</v>
      </c>
      <c r="B34" s="5" t="s">
        <v>33</v>
      </c>
      <c r="C34" s="7">
        <v>25200</v>
      </c>
    </row>
    <row r="35" spans="1:3" ht="15" thickBot="1">
      <c r="A35" s="4">
        <v>27</v>
      </c>
      <c r="B35" s="5" t="s">
        <v>34</v>
      </c>
      <c r="C35" s="7">
        <v>5355</v>
      </c>
    </row>
    <row r="36" spans="1:3" ht="15" thickBot="1">
      <c r="A36" s="4">
        <v>28</v>
      </c>
      <c r="B36" s="5" t="s">
        <v>35</v>
      </c>
      <c r="C36" s="7">
        <v>28750</v>
      </c>
    </row>
    <row r="37" spans="1:3" ht="15" thickBot="1">
      <c r="A37" s="4">
        <v>29</v>
      </c>
      <c r="B37" s="5" t="s">
        <v>36</v>
      </c>
      <c r="C37" s="7">
        <v>10800</v>
      </c>
    </row>
    <row r="38" spans="1:3" ht="15" thickBot="1">
      <c r="A38" s="10"/>
      <c r="B38" s="11" t="s">
        <v>37</v>
      </c>
      <c r="C38" s="12"/>
    </row>
    <row r="39" spans="1:3" ht="15" thickBot="1">
      <c r="A39" s="4">
        <v>30</v>
      </c>
      <c r="B39" s="5" t="s">
        <v>38</v>
      </c>
      <c r="C39" s="7">
        <v>70000</v>
      </c>
    </row>
    <row r="40" spans="1:3" ht="15" thickBot="1">
      <c r="A40" s="64" t="s">
        <v>39</v>
      </c>
      <c r="B40" s="65"/>
      <c r="C40" s="66"/>
    </row>
    <row r="41" spans="1:3" ht="15" thickBot="1">
      <c r="A41" s="4">
        <v>31</v>
      </c>
      <c r="B41" s="5" t="s">
        <v>40</v>
      </c>
      <c r="C41" s="7">
        <v>6000</v>
      </c>
    </row>
    <row r="42" spans="1:4" ht="15" thickBot="1">
      <c r="A42" s="4">
        <v>32</v>
      </c>
      <c r="B42" s="5" t="s">
        <v>41</v>
      </c>
      <c r="C42" s="7">
        <v>6000</v>
      </c>
      <c r="D42" t="s">
        <v>47</v>
      </c>
    </row>
    <row r="43" spans="1:4" ht="15" thickBot="1">
      <c r="A43" s="61" t="s">
        <v>42</v>
      </c>
      <c r="B43" s="62"/>
      <c r="C43" s="63"/>
      <c r="D43" s="6">
        <f>C42+C41+C39+SUM(C18:C37)+C16+C5+SUM(C8:C14)</f>
        <v>862841.78</v>
      </c>
    </row>
    <row r="44" spans="1:3" ht="15" thickBot="1">
      <c r="A44" s="4">
        <v>33</v>
      </c>
      <c r="B44" s="8" t="s">
        <v>43</v>
      </c>
      <c r="C44" s="7">
        <v>17812.15</v>
      </c>
    </row>
    <row r="45" spans="1:3" ht="15" thickBot="1">
      <c r="A45" s="61" t="s">
        <v>44</v>
      </c>
      <c r="B45" s="62"/>
      <c r="C45" s="63"/>
    </row>
    <row r="46" spans="1:3" ht="26.25" thickBot="1">
      <c r="A46" s="4">
        <v>34</v>
      </c>
      <c r="B46" s="8" t="s">
        <v>45</v>
      </c>
      <c r="C46" s="7">
        <v>388286.14</v>
      </c>
    </row>
    <row r="47" spans="1:3" ht="15" thickBot="1">
      <c r="A47" s="13"/>
      <c r="B47" s="14" t="s">
        <v>46</v>
      </c>
      <c r="C47" s="15">
        <v>1268940.07</v>
      </c>
    </row>
  </sheetData>
  <sheetProtection/>
  <mergeCells count="8">
    <mergeCell ref="A43:C43"/>
    <mergeCell ref="A45:C45"/>
    <mergeCell ref="A4:C4"/>
    <mergeCell ref="A6:C6"/>
    <mergeCell ref="A7:C7"/>
    <mergeCell ref="A15:C15"/>
    <mergeCell ref="A17:C17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6">
      <selection activeCell="B46" sqref="B46"/>
    </sheetView>
  </sheetViews>
  <sheetFormatPr defaultColWidth="9.140625" defaultRowHeight="15"/>
  <cols>
    <col min="2" max="2" width="48.57421875" style="0" bestFit="1" customWidth="1"/>
    <col min="3" max="3" width="12.28125" style="0" bestFit="1" customWidth="1"/>
  </cols>
  <sheetData>
    <row r="1" ht="16.5" thickBot="1">
      <c r="A1" s="1" t="s">
        <v>48</v>
      </c>
    </row>
    <row r="2" spans="1:3" ht="15" thickBot="1">
      <c r="A2" s="16" t="s">
        <v>1</v>
      </c>
      <c r="B2" s="3" t="s">
        <v>49</v>
      </c>
      <c r="C2" s="17" t="s">
        <v>50</v>
      </c>
    </row>
    <row r="3" spans="1:5" ht="15" thickBot="1">
      <c r="A3" s="18">
        <v>1</v>
      </c>
      <c r="B3" s="19" t="s">
        <v>51</v>
      </c>
      <c r="C3" s="24">
        <f>C4+C5</f>
        <v>18841693.16</v>
      </c>
      <c r="E3" t="s">
        <v>140</v>
      </c>
    </row>
    <row r="4" spans="1:3" ht="15" thickBot="1">
      <c r="A4" s="20">
        <v>41275</v>
      </c>
      <c r="B4" s="8" t="s">
        <v>52</v>
      </c>
      <c r="C4" s="7">
        <v>4393953.03</v>
      </c>
    </row>
    <row r="5" spans="1:3" ht="15" thickBot="1">
      <c r="A5" s="20">
        <v>41306</v>
      </c>
      <c r="B5" s="8" t="s">
        <v>53</v>
      </c>
      <c r="C5" s="7">
        <v>14447740.13</v>
      </c>
    </row>
    <row r="6" spans="1:3" ht="15" thickBot="1">
      <c r="A6" s="21">
        <v>36923</v>
      </c>
      <c r="B6" s="5" t="s">
        <v>54</v>
      </c>
      <c r="C6" s="7">
        <v>1237763.26</v>
      </c>
    </row>
    <row r="7" spans="1:3" ht="15" thickBot="1">
      <c r="A7" s="21">
        <v>37288</v>
      </c>
      <c r="B7" s="5" t="s">
        <v>55</v>
      </c>
      <c r="C7" s="7">
        <v>1463324.91</v>
      </c>
    </row>
    <row r="8" spans="1:3" ht="15" thickBot="1">
      <c r="A8" s="21">
        <v>37653</v>
      </c>
      <c r="B8" s="5" t="s">
        <v>56</v>
      </c>
      <c r="C8" s="7">
        <v>11746651.96</v>
      </c>
    </row>
    <row r="9" spans="1:3" ht="15" thickBot="1">
      <c r="A9" s="18">
        <v>2</v>
      </c>
      <c r="B9" s="19" t="s">
        <v>57</v>
      </c>
      <c r="C9" s="15">
        <v>1943712.59</v>
      </c>
    </row>
    <row r="10" spans="1:3" ht="15" thickBot="1">
      <c r="A10" s="20">
        <v>41276</v>
      </c>
      <c r="B10" s="5" t="s">
        <v>58</v>
      </c>
      <c r="C10" s="7">
        <v>153000</v>
      </c>
    </row>
    <row r="11" spans="1:3" ht="15" thickBot="1">
      <c r="A11" s="20">
        <v>41307</v>
      </c>
      <c r="B11" s="5" t="s">
        <v>59</v>
      </c>
      <c r="C11" s="7">
        <v>743966.4</v>
      </c>
    </row>
    <row r="12" spans="1:3" ht="15" thickBot="1">
      <c r="A12" s="20">
        <v>41335</v>
      </c>
      <c r="B12" s="5" t="s">
        <v>60</v>
      </c>
      <c r="C12" s="7">
        <v>300000</v>
      </c>
    </row>
    <row r="13" spans="1:3" ht="15" thickBot="1">
      <c r="A13" s="20">
        <v>41366</v>
      </c>
      <c r="B13" s="5" t="s">
        <v>61</v>
      </c>
      <c r="C13" s="7">
        <v>746746.19</v>
      </c>
    </row>
    <row r="14" spans="1:3" ht="15" thickBot="1">
      <c r="A14" s="18">
        <v>3</v>
      </c>
      <c r="B14" s="19" t="s">
        <v>62</v>
      </c>
      <c r="C14" s="15">
        <v>13666653.7</v>
      </c>
    </row>
    <row r="15" spans="1:3" ht="15" thickBot="1">
      <c r="A15" s="20">
        <v>41277</v>
      </c>
      <c r="B15" s="5" t="s">
        <v>63</v>
      </c>
      <c r="C15" s="7">
        <v>8817202.43</v>
      </c>
    </row>
    <row r="16" spans="1:3" ht="15" thickBot="1">
      <c r="A16" s="20">
        <v>41308</v>
      </c>
      <c r="B16" s="5" t="s">
        <v>64</v>
      </c>
      <c r="C16" s="7">
        <v>1325275.66</v>
      </c>
    </row>
    <row r="17" spans="1:3" ht="15" thickBot="1">
      <c r="A17" s="21">
        <v>36925</v>
      </c>
      <c r="B17" s="5" t="s">
        <v>65</v>
      </c>
      <c r="C17" s="29">
        <v>155680.47</v>
      </c>
    </row>
    <row r="18" spans="1:3" ht="15" thickBot="1">
      <c r="A18" s="21">
        <v>37290</v>
      </c>
      <c r="B18" s="5" t="s">
        <v>66</v>
      </c>
      <c r="C18" s="7">
        <v>93009.2</v>
      </c>
    </row>
    <row r="19" spans="1:3" ht="15" thickBot="1">
      <c r="A19" s="21">
        <v>37655</v>
      </c>
      <c r="B19" s="5" t="s">
        <v>67</v>
      </c>
      <c r="C19" s="7">
        <v>771708.57</v>
      </c>
    </row>
    <row r="20" spans="1:3" ht="15" thickBot="1">
      <c r="A20" s="21">
        <v>38020</v>
      </c>
      <c r="B20" s="5" t="s">
        <v>68</v>
      </c>
      <c r="C20" s="7">
        <v>90966.2</v>
      </c>
    </row>
    <row r="21" spans="1:3" ht="15" thickBot="1">
      <c r="A21" s="21">
        <v>38386</v>
      </c>
      <c r="B21" s="5" t="s">
        <v>69</v>
      </c>
      <c r="C21" s="7">
        <v>15895.78</v>
      </c>
    </row>
    <row r="22" spans="1:3" ht="15" thickBot="1">
      <c r="A22" s="21">
        <v>38751</v>
      </c>
      <c r="B22" s="5" t="s">
        <v>70</v>
      </c>
      <c r="C22" s="7">
        <v>99897.56</v>
      </c>
    </row>
    <row r="23" spans="1:3" ht="15" thickBot="1">
      <c r="A23" s="21">
        <v>39116</v>
      </c>
      <c r="B23" s="5" t="s">
        <v>71</v>
      </c>
      <c r="C23" s="7">
        <v>38450</v>
      </c>
    </row>
    <row r="24" spans="1:3" ht="15" thickBot="1">
      <c r="A24" s="21">
        <v>39481</v>
      </c>
      <c r="B24" s="5" t="s">
        <v>72</v>
      </c>
      <c r="C24" s="7">
        <v>2887.88</v>
      </c>
    </row>
    <row r="25" spans="1:3" ht="15" thickBot="1">
      <c r="A25" s="21">
        <v>39847</v>
      </c>
      <c r="B25" s="5" t="s">
        <v>73</v>
      </c>
      <c r="C25" s="7">
        <v>48780</v>
      </c>
    </row>
    <row r="26" spans="1:3" ht="15" thickBot="1">
      <c r="A26" s="21">
        <v>40212</v>
      </c>
      <c r="B26" s="5" t="s">
        <v>74</v>
      </c>
      <c r="C26" s="7">
        <v>8000</v>
      </c>
    </row>
    <row r="27" spans="1:3" ht="15" thickBot="1">
      <c r="A27" s="20">
        <v>41336</v>
      </c>
      <c r="B27" s="5" t="s">
        <v>75</v>
      </c>
      <c r="C27" s="7">
        <v>84650.84</v>
      </c>
    </row>
    <row r="28" spans="1:3" ht="15" thickBot="1">
      <c r="A28" s="20">
        <v>41367</v>
      </c>
      <c r="B28" s="5" t="s">
        <v>76</v>
      </c>
      <c r="C28" s="30">
        <v>478629.94</v>
      </c>
    </row>
    <row r="29" spans="1:3" ht="15" thickBot="1">
      <c r="A29" s="20">
        <v>41397</v>
      </c>
      <c r="B29" s="5" t="s">
        <v>77</v>
      </c>
      <c r="C29" s="7">
        <v>275958.04</v>
      </c>
    </row>
    <row r="30" spans="1:3" ht="15" thickBot="1">
      <c r="A30" s="20">
        <v>41428</v>
      </c>
      <c r="B30" s="5" t="s">
        <v>78</v>
      </c>
      <c r="C30" s="30">
        <v>158336</v>
      </c>
    </row>
    <row r="31" spans="1:3" ht="15" thickBot="1">
      <c r="A31" s="20">
        <v>41458</v>
      </c>
      <c r="B31" s="5" t="s">
        <v>79</v>
      </c>
      <c r="C31" s="30">
        <v>110921.03</v>
      </c>
    </row>
    <row r="32" spans="1:3" ht="15" thickBot="1">
      <c r="A32" s="20">
        <v>41489</v>
      </c>
      <c r="B32" s="5" t="s">
        <v>80</v>
      </c>
      <c r="C32" s="7">
        <v>720000</v>
      </c>
    </row>
    <row r="33" spans="1:3" ht="15" thickBot="1">
      <c r="A33" s="20">
        <v>41520</v>
      </c>
      <c r="B33" s="5" t="s">
        <v>81</v>
      </c>
      <c r="C33" s="7">
        <v>36000</v>
      </c>
    </row>
    <row r="34" spans="1:3" ht="15" thickBot="1">
      <c r="A34" s="20">
        <v>41550</v>
      </c>
      <c r="B34" s="5" t="s">
        <v>82</v>
      </c>
      <c r="C34" s="30">
        <v>345040</v>
      </c>
    </row>
    <row r="35" spans="1:3" ht="15" thickBot="1">
      <c r="A35" s="20">
        <v>41581</v>
      </c>
      <c r="B35" s="5" t="s">
        <v>83</v>
      </c>
      <c r="C35" s="7">
        <v>4000</v>
      </c>
    </row>
    <row r="36" spans="1:3" ht="15" thickBot="1">
      <c r="A36" s="20">
        <v>41611</v>
      </c>
      <c r="B36" s="5" t="s">
        <v>84</v>
      </c>
      <c r="C36" s="7">
        <v>9700</v>
      </c>
    </row>
    <row r="37" spans="1:3" ht="15" thickBot="1">
      <c r="A37" s="22">
        <v>41334</v>
      </c>
      <c r="B37" s="5" t="s">
        <v>85</v>
      </c>
      <c r="C37" s="7">
        <v>19328.4</v>
      </c>
    </row>
    <row r="38" spans="1:3" ht="15" thickBot="1">
      <c r="A38" s="22">
        <v>41699</v>
      </c>
      <c r="B38" s="5" t="s">
        <v>86</v>
      </c>
      <c r="C38" s="7">
        <v>360000</v>
      </c>
    </row>
    <row r="39" spans="1:3" ht="15" thickBot="1">
      <c r="A39" s="22">
        <v>42064</v>
      </c>
      <c r="B39" s="5" t="s">
        <v>87</v>
      </c>
      <c r="C39" s="7">
        <v>600000</v>
      </c>
    </row>
    <row r="40" spans="1:3" ht="15" thickBot="1">
      <c r="A40" s="20">
        <v>41438</v>
      </c>
      <c r="B40" s="5" t="s">
        <v>88</v>
      </c>
      <c r="C40" s="7">
        <v>130858.5</v>
      </c>
    </row>
    <row r="41" spans="1:3" ht="15" thickBot="1">
      <c r="A41" s="22">
        <v>42795</v>
      </c>
      <c r="B41" s="5" t="s">
        <v>89</v>
      </c>
      <c r="C41" s="7">
        <v>42502.06</v>
      </c>
    </row>
    <row r="42" spans="1:3" ht="15" thickBot="1">
      <c r="A42" s="22">
        <v>43160</v>
      </c>
      <c r="B42" s="5" t="s">
        <v>90</v>
      </c>
      <c r="C42" s="7">
        <v>16000</v>
      </c>
    </row>
    <row r="43" spans="1:3" ht="15" thickBot="1">
      <c r="A43" s="22">
        <v>43525</v>
      </c>
      <c r="B43" s="5" t="s">
        <v>91</v>
      </c>
      <c r="C43" s="7">
        <v>1200</v>
      </c>
    </row>
    <row r="44" spans="1:3" ht="15" thickBot="1">
      <c r="A44" s="22">
        <v>43891</v>
      </c>
      <c r="B44" s="5" t="s">
        <v>92</v>
      </c>
      <c r="C44" s="7">
        <v>69000</v>
      </c>
    </row>
    <row r="45" spans="1:3" ht="15" thickBot="1">
      <c r="A45" s="22">
        <v>44256</v>
      </c>
      <c r="B45" s="5" t="s">
        <v>93</v>
      </c>
      <c r="C45" s="7">
        <v>23100</v>
      </c>
    </row>
    <row r="46" spans="1:3" ht="15" thickBot="1">
      <c r="A46" s="22">
        <v>44621</v>
      </c>
      <c r="B46" s="5" t="s">
        <v>94</v>
      </c>
      <c r="C46" s="7">
        <v>12730</v>
      </c>
    </row>
    <row r="47" spans="1:3" ht="15" thickBot="1">
      <c r="A47" s="22">
        <v>44986</v>
      </c>
      <c r="B47" s="5" t="s">
        <v>95</v>
      </c>
      <c r="C47" s="7">
        <v>5300</v>
      </c>
    </row>
    <row r="48" spans="1:3" ht="15" thickBot="1">
      <c r="A48" s="22">
        <v>45352</v>
      </c>
      <c r="B48" s="5" t="s">
        <v>96</v>
      </c>
      <c r="C48" s="7">
        <v>8920.8</v>
      </c>
    </row>
    <row r="49" spans="1:3" ht="15" thickBot="1">
      <c r="A49" s="22">
        <v>45717</v>
      </c>
      <c r="B49" s="5" t="s">
        <v>97</v>
      </c>
      <c r="C49" s="7">
        <v>2000</v>
      </c>
    </row>
    <row r="50" spans="1:3" ht="15" thickBot="1">
      <c r="A50" s="22">
        <v>46082</v>
      </c>
      <c r="B50" s="5" t="s">
        <v>98</v>
      </c>
      <c r="C50" s="7">
        <v>10000</v>
      </c>
    </row>
    <row r="51" spans="1:3" ht="15" thickBot="1">
      <c r="A51" s="23"/>
      <c r="B51" s="14" t="s">
        <v>99</v>
      </c>
      <c r="C51" s="15">
        <v>34452059.45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46" sqref="B46"/>
    </sheetView>
  </sheetViews>
  <sheetFormatPr defaultColWidth="9.140625" defaultRowHeight="15"/>
  <cols>
    <col min="2" max="2" width="40.8515625" style="0" customWidth="1"/>
    <col min="3" max="3" width="15.7109375" style="0" customWidth="1"/>
    <col min="5" max="5" width="12.421875" style="0" bestFit="1" customWidth="1"/>
  </cols>
  <sheetData>
    <row r="1" ht="16.5" thickBot="1">
      <c r="A1" s="1" t="s">
        <v>104</v>
      </c>
    </row>
    <row r="2" spans="1:3" ht="15" thickBot="1">
      <c r="A2" s="2" t="s">
        <v>1</v>
      </c>
      <c r="B2" s="17" t="s">
        <v>105</v>
      </c>
      <c r="C2" s="17" t="s">
        <v>50</v>
      </c>
    </row>
    <row r="3" spans="1:3" ht="15" thickBot="1">
      <c r="A3" s="25">
        <v>1</v>
      </c>
      <c r="B3" s="61" t="s">
        <v>106</v>
      </c>
      <c r="C3" s="63"/>
    </row>
    <row r="4" spans="1:3" ht="15" thickBot="1">
      <c r="A4" s="26">
        <v>41275</v>
      </c>
      <c r="B4" s="8" t="s">
        <v>107</v>
      </c>
      <c r="C4" s="7">
        <v>143218.45</v>
      </c>
    </row>
    <row r="5" spans="1:3" ht="15" thickBot="1">
      <c r="A5" s="26">
        <v>41306</v>
      </c>
      <c r="B5" s="8" t="s">
        <v>108</v>
      </c>
      <c r="C5" s="7">
        <v>21722.8</v>
      </c>
    </row>
    <row r="6" spans="1:3" ht="15" thickBot="1">
      <c r="A6" s="26">
        <v>41334</v>
      </c>
      <c r="B6" s="8" t="s">
        <v>109</v>
      </c>
      <c r="C6" s="7">
        <v>6000</v>
      </c>
    </row>
    <row r="7" spans="1:3" ht="15" thickBot="1">
      <c r="A7" s="25">
        <v>2</v>
      </c>
      <c r="B7" s="64" t="s">
        <v>110</v>
      </c>
      <c r="C7" s="66"/>
    </row>
    <row r="8" spans="1:3" ht="15" thickBot="1">
      <c r="A8" s="26">
        <v>41276</v>
      </c>
      <c r="B8" s="8" t="s">
        <v>111</v>
      </c>
      <c r="C8" s="7">
        <v>10256634.94</v>
      </c>
    </row>
    <row r="9" spans="1:3" ht="15" thickBot="1">
      <c r="A9" s="26">
        <v>41307</v>
      </c>
      <c r="B9" s="8" t="s">
        <v>112</v>
      </c>
      <c r="C9" s="7">
        <v>3706840.43</v>
      </c>
    </row>
    <row r="10" spans="1:5" ht="15" thickBot="1">
      <c r="A10" s="26">
        <v>41335</v>
      </c>
      <c r="B10" s="8" t="s">
        <v>113</v>
      </c>
      <c r="C10" s="7">
        <v>11454192.25</v>
      </c>
      <c r="E10" s="6">
        <f>C10+C11+C4+C12+C13+C14</f>
        <v>17507688.77</v>
      </c>
    </row>
    <row r="11" spans="1:3" ht="15" thickBot="1">
      <c r="A11" s="26">
        <v>41366</v>
      </c>
      <c r="B11" s="8" t="s">
        <v>114</v>
      </c>
      <c r="C11" s="7">
        <v>1814906.37</v>
      </c>
    </row>
    <row r="12" spans="1:3" ht="15" thickBot="1">
      <c r="A12" s="26">
        <v>41396</v>
      </c>
      <c r="B12" s="8" t="s">
        <v>54</v>
      </c>
      <c r="C12" s="7">
        <v>3005096.57</v>
      </c>
    </row>
    <row r="13" spans="1:3" ht="15" thickBot="1">
      <c r="A13" s="26">
        <v>41427</v>
      </c>
      <c r="B13" s="8" t="s">
        <v>115</v>
      </c>
      <c r="C13" s="7">
        <v>255402.59</v>
      </c>
    </row>
    <row r="14" spans="1:3" ht="15" thickBot="1">
      <c r="A14" s="26">
        <v>41457</v>
      </c>
      <c r="B14" s="8" t="s">
        <v>116</v>
      </c>
      <c r="C14" s="7">
        <v>834872.54</v>
      </c>
    </row>
    <row r="15" spans="1:3" ht="15" thickBot="1">
      <c r="A15" s="26">
        <v>41488</v>
      </c>
      <c r="B15" s="8" t="s">
        <v>58</v>
      </c>
      <c r="C15" s="7">
        <v>170640</v>
      </c>
    </row>
    <row r="16" spans="1:3" ht="15" thickBot="1">
      <c r="A16" s="26">
        <v>41519</v>
      </c>
      <c r="B16" s="8" t="s">
        <v>117</v>
      </c>
      <c r="C16" s="7">
        <v>235387.86</v>
      </c>
    </row>
    <row r="17" spans="1:3" ht="15" thickBot="1">
      <c r="A17" s="26">
        <v>41549</v>
      </c>
      <c r="B17" s="8" t="s">
        <v>118</v>
      </c>
      <c r="C17" s="7">
        <v>67814.46</v>
      </c>
    </row>
    <row r="18" spans="1:3" ht="15" thickBot="1">
      <c r="A18" s="26">
        <v>41580</v>
      </c>
      <c r="B18" s="8" t="s">
        <v>119</v>
      </c>
      <c r="C18" s="7">
        <v>68057.94</v>
      </c>
    </row>
    <row r="19" spans="1:3" ht="15" thickBot="1">
      <c r="A19" s="26">
        <v>41610</v>
      </c>
      <c r="B19" s="8" t="s">
        <v>120</v>
      </c>
      <c r="C19" s="7">
        <v>742723.41</v>
      </c>
    </row>
    <row r="20" spans="1:3" ht="15" thickBot="1">
      <c r="A20" s="27">
        <v>41306</v>
      </c>
      <c r="B20" s="8" t="s">
        <v>121</v>
      </c>
      <c r="C20" s="7">
        <v>19000</v>
      </c>
    </row>
    <row r="21" spans="1:3" ht="15" thickBot="1">
      <c r="A21" s="27">
        <v>41671</v>
      </c>
      <c r="B21" s="8" t="s">
        <v>60</v>
      </c>
      <c r="C21" s="7">
        <v>319320</v>
      </c>
    </row>
    <row r="22" spans="1:3" ht="15" thickBot="1">
      <c r="A22" s="27">
        <v>42036</v>
      </c>
      <c r="B22" s="8" t="s">
        <v>61</v>
      </c>
      <c r="C22" s="7">
        <v>847062.47</v>
      </c>
    </row>
    <row r="23" spans="1:3" ht="15" thickBot="1">
      <c r="A23" s="25">
        <v>3</v>
      </c>
      <c r="B23" s="64" t="s">
        <v>122</v>
      </c>
      <c r="C23" s="66"/>
    </row>
    <row r="24" spans="1:3" ht="15" thickBot="1">
      <c r="A24" s="26">
        <v>41277</v>
      </c>
      <c r="B24" s="8" t="s">
        <v>123</v>
      </c>
      <c r="C24" s="7">
        <v>166140</v>
      </c>
    </row>
    <row r="25" spans="1:3" ht="15" thickBot="1">
      <c r="A25" s="26">
        <v>41308</v>
      </c>
      <c r="B25" s="8" t="s">
        <v>124</v>
      </c>
      <c r="C25" s="7">
        <v>100542.39</v>
      </c>
    </row>
    <row r="26" spans="1:3" ht="15" thickBot="1">
      <c r="A26" s="26">
        <v>41336</v>
      </c>
      <c r="B26" s="8" t="s">
        <v>125</v>
      </c>
      <c r="C26" s="7">
        <v>69529.59</v>
      </c>
    </row>
    <row r="27" spans="1:3" ht="26.25" thickBot="1">
      <c r="A27" s="26">
        <v>41367</v>
      </c>
      <c r="B27" s="8" t="s">
        <v>126</v>
      </c>
      <c r="C27" s="7">
        <v>120004.2</v>
      </c>
    </row>
    <row r="28" spans="1:3" ht="25.5" customHeight="1" thickBot="1">
      <c r="A28" s="25">
        <v>4</v>
      </c>
      <c r="B28" s="64" t="s">
        <v>127</v>
      </c>
      <c r="C28" s="66"/>
    </row>
    <row r="29" spans="1:3" ht="15" thickBot="1">
      <c r="A29" s="26">
        <v>41278</v>
      </c>
      <c r="B29" s="8" t="s">
        <v>128</v>
      </c>
      <c r="C29" s="7">
        <v>789341.82</v>
      </c>
    </row>
    <row r="30" spans="1:3" ht="15" thickBot="1">
      <c r="A30" s="26">
        <v>41309</v>
      </c>
      <c r="B30" s="8" t="s">
        <v>129</v>
      </c>
      <c r="C30" s="7">
        <v>147364.68</v>
      </c>
    </row>
    <row r="31" spans="1:3" ht="15" thickBot="1">
      <c r="A31" s="26">
        <v>41337</v>
      </c>
      <c r="B31" s="8" t="s">
        <v>130</v>
      </c>
      <c r="C31" s="7">
        <v>114719.98</v>
      </c>
    </row>
    <row r="32" spans="1:3" ht="15" thickBot="1">
      <c r="A32" s="26">
        <v>41368</v>
      </c>
      <c r="B32" s="8" t="s">
        <v>131</v>
      </c>
      <c r="C32" s="7">
        <v>13254.96</v>
      </c>
    </row>
    <row r="33" spans="1:3" ht="15" thickBot="1">
      <c r="A33" s="26">
        <v>41398</v>
      </c>
      <c r="B33" s="8" t="s">
        <v>132</v>
      </c>
      <c r="C33" s="7">
        <v>2160</v>
      </c>
    </row>
    <row r="34" spans="1:3" ht="15" thickBot="1">
      <c r="A34" s="26">
        <v>41429</v>
      </c>
      <c r="B34" s="8" t="s">
        <v>133</v>
      </c>
      <c r="C34" s="7">
        <v>20596.1</v>
      </c>
    </row>
    <row r="35" spans="1:3" ht="15" thickBot="1">
      <c r="A35" s="26">
        <v>41459</v>
      </c>
      <c r="B35" s="8" t="s">
        <v>134</v>
      </c>
      <c r="C35" s="7">
        <v>493735.93</v>
      </c>
    </row>
    <row r="36" spans="1:3" ht="15" thickBot="1">
      <c r="A36" s="26">
        <v>41490</v>
      </c>
      <c r="B36" s="8" t="s">
        <v>120</v>
      </c>
      <c r="C36" s="7">
        <v>57154.2</v>
      </c>
    </row>
    <row r="37" spans="1:3" ht="15" thickBot="1">
      <c r="A37" s="25">
        <v>5</v>
      </c>
      <c r="B37" s="28" t="s">
        <v>135</v>
      </c>
      <c r="C37" s="15">
        <v>36063436.93</v>
      </c>
    </row>
    <row r="38" spans="1:3" ht="15" thickBot="1">
      <c r="A38" s="25">
        <v>6</v>
      </c>
      <c r="B38" s="28" t="s">
        <v>136</v>
      </c>
      <c r="C38" s="15">
        <v>33834233.25</v>
      </c>
    </row>
    <row r="39" spans="1:3" ht="15" thickBot="1">
      <c r="A39" s="4">
        <v>7</v>
      </c>
      <c r="B39" s="5" t="s">
        <v>137</v>
      </c>
      <c r="C39" s="7">
        <v>-420437.79</v>
      </c>
    </row>
  </sheetData>
  <sheetProtection/>
  <mergeCells count="4">
    <mergeCell ref="B3:C3"/>
    <mergeCell ref="B7:C7"/>
    <mergeCell ref="B23:C23"/>
    <mergeCell ref="B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Александр76</dc:creator>
  <cp:keywords/>
  <dc:description/>
  <cp:lastModifiedBy>User</cp:lastModifiedBy>
  <cp:lastPrinted>2013-06-21T09:12:00Z</cp:lastPrinted>
  <dcterms:created xsi:type="dcterms:W3CDTF">2013-03-10T18:58:59Z</dcterms:created>
  <dcterms:modified xsi:type="dcterms:W3CDTF">2014-05-08T03:41:56Z</dcterms:modified>
  <cp:category/>
  <cp:version/>
  <cp:contentType/>
  <cp:contentStatus/>
</cp:coreProperties>
</file>